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Emp Prem" sheetId="1" r:id="rId1"/>
    <sheet name="Board Prem" sheetId="2" r:id="rId2"/>
    <sheet name="Total Prem" sheetId="3" r:id="rId3"/>
  </sheets>
  <definedNames/>
  <calcPr fullCalcOnLoad="1" fullPrecision="0"/>
</workbook>
</file>

<file path=xl/sharedStrings.xml><?xml version="1.0" encoding="utf-8"?>
<sst xmlns="http://schemas.openxmlformats.org/spreadsheetml/2006/main" count="72" uniqueCount="17">
  <si>
    <t>Single Coverage</t>
  </si>
  <si>
    <t>Employee + Spouse Coverage</t>
  </si>
  <si>
    <t>Hours</t>
  </si>
  <si>
    <t>Daily</t>
  </si>
  <si>
    <t>Weekly</t>
  </si>
  <si>
    <t>Medical Plan Premiums - Full Cost</t>
  </si>
  <si>
    <t>Coverage Type</t>
  </si>
  <si>
    <t>Employee + Child(ren) Coverage</t>
  </si>
  <si>
    <t>Employee + Family Coverage</t>
  </si>
  <si>
    <t>M7         PPO      $600</t>
  </si>
  <si>
    <t>M8          PPO      $1100</t>
  </si>
  <si>
    <t>M3          PPO      $2500</t>
  </si>
  <si>
    <t>H1         HDHP      $2100</t>
  </si>
  <si>
    <t>H4         HDHP      $3600</t>
  </si>
  <si>
    <t>Medical Plan Premiums - Employee Premiums</t>
  </si>
  <si>
    <t>Medical Plan Premiums - Board Share</t>
  </si>
  <si>
    <t>9/1/2021 - 8/31/2022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</si>
</sst>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  <numFmt numFmtId="167" formatCode="&quot;$&quot;#,##0.0000"/>
    <numFmt numFmtId="168" formatCode="[$-409]dddd\,\ mmmm\ dd\,\ yyyy"/>
    <numFmt numFmtId="169" formatCode="m/d/yy;@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140625" style="1" customWidth="1"/>
    <col min="2" max="2" width="8.8515625" style="1" customWidth="1"/>
    <col min="3" max="3" width="11.7109375" style="1" customWidth="1"/>
    <col min="4" max="4" width="11.140625" style="1" bestFit="1" customWidth="1"/>
    <col min="5" max="6" width="11.8515625" style="1" bestFit="1" customWidth="1"/>
    <col min="7" max="8" width="12.8515625" style="1" bestFit="1" customWidth="1"/>
    <col min="9" max="11" width="9.140625" style="1" customWidth="1"/>
    <col min="12" max="12" width="10.7109375" style="1" customWidth="1"/>
    <col min="13" max="13" width="10.57421875" style="1" customWidth="1"/>
    <col min="14" max="16384" width="9.140625" style="1" customWidth="1"/>
  </cols>
  <sheetData>
    <row r="1" spans="1:8" ht="20.25">
      <c r="A1" s="6" t="s">
        <v>14</v>
      </c>
      <c r="B1" s="6"/>
      <c r="C1" s="6"/>
      <c r="D1" s="6"/>
      <c r="E1" s="6"/>
      <c r="F1" s="6"/>
      <c r="G1" s="6"/>
      <c r="H1" s="6"/>
    </row>
    <row r="2" spans="1:8" ht="20.25">
      <c r="A2" s="7" t="s">
        <v>16</v>
      </c>
      <c r="B2" s="7"/>
      <c r="C2" s="7"/>
      <c r="D2" s="7"/>
      <c r="E2" s="7"/>
      <c r="F2" s="7"/>
      <c r="G2" s="7"/>
      <c r="H2" s="7"/>
    </row>
    <row r="5" spans="1:8" ht="45" customHeight="1">
      <c r="A5" s="8" t="s">
        <v>6</v>
      </c>
      <c r="B5" s="9"/>
      <c r="C5" s="9"/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7" ht="15.75">
      <c r="A7" s="1" t="s">
        <v>0</v>
      </c>
    </row>
    <row r="8" spans="1:3" ht="15.75">
      <c r="A8" s="1" t="s">
        <v>2</v>
      </c>
      <c r="B8" s="3" t="s">
        <v>3</v>
      </c>
      <c r="C8" s="3" t="s">
        <v>4</v>
      </c>
    </row>
    <row r="9" spans="2:9" ht="15.75">
      <c r="B9" s="2">
        <v>6</v>
      </c>
      <c r="C9" s="2">
        <v>30</v>
      </c>
      <c r="D9" s="4">
        <f>'Total Prem'!D9-'Board Prem'!D9</f>
        <v>171.9</v>
      </c>
      <c r="E9" s="4">
        <f>'Total Prem'!E9-'Board Prem'!E9</f>
        <v>135.75</v>
      </c>
      <c r="F9" s="4">
        <f>'Total Prem'!F9-'Board Prem'!F9</f>
        <v>103.44</v>
      </c>
      <c r="G9" s="4">
        <f>'Total Prem'!G9-'Board Prem'!G9</f>
        <v>48.78</v>
      </c>
      <c r="H9" s="4">
        <f>'Total Prem'!H9-'Board Prem'!H9</f>
        <v>36.8</v>
      </c>
      <c r="I9" s="4"/>
    </row>
    <row r="10" spans="2:9" ht="15.75">
      <c r="B10" s="2">
        <v>5.5</v>
      </c>
      <c r="C10" s="2">
        <v>27.5</v>
      </c>
      <c r="D10" s="4">
        <f>'Total Prem'!D10-'Board Prem'!D10</f>
        <v>234.55</v>
      </c>
      <c r="E10" s="4">
        <f>'Total Prem'!E10-'Board Prem'!E10</f>
        <v>197.29</v>
      </c>
      <c r="F10" s="4">
        <f>'Total Prem'!F10-'Board Prem'!F10</f>
        <v>164.12</v>
      </c>
      <c r="G10" s="4">
        <f>'Total Prem'!G10-'Board Prem'!G10</f>
        <v>109.92</v>
      </c>
      <c r="H10" s="4">
        <f>'Total Prem'!H10-'Board Prem'!H10</f>
        <v>92.74</v>
      </c>
      <c r="I10" s="4"/>
    </row>
    <row r="11" spans="2:9" ht="15.75">
      <c r="B11" s="2">
        <v>5</v>
      </c>
      <c r="C11" s="2">
        <v>25</v>
      </c>
      <c r="D11" s="4">
        <f>'Total Prem'!D11-'Board Prem'!D11</f>
        <v>305.03</v>
      </c>
      <c r="E11" s="4">
        <f>'Total Prem'!E11-'Board Prem'!E11</f>
        <v>266.52</v>
      </c>
      <c r="F11" s="4">
        <f>'Total Prem'!F11-'Board Prem'!F11</f>
        <v>232.4</v>
      </c>
      <c r="G11" s="4">
        <f>'Total Prem'!G11-'Board Prem'!G11</f>
        <v>178.7</v>
      </c>
      <c r="H11" s="4">
        <f>'Total Prem'!H11-'Board Prem'!H11</f>
        <v>155.66</v>
      </c>
      <c r="I11" s="4"/>
    </row>
    <row r="12" spans="2:9" ht="15.75">
      <c r="B12" s="2">
        <v>4.5</v>
      </c>
      <c r="C12" s="2">
        <v>22.5</v>
      </c>
      <c r="D12" s="4">
        <f>'Total Prem'!D12-'Board Prem'!D12</f>
        <v>367.67</v>
      </c>
      <c r="E12" s="4">
        <f>'Total Prem'!E12-'Board Prem'!E12</f>
        <v>328.06</v>
      </c>
      <c r="F12" s="4">
        <f>'Total Prem'!F12-'Board Prem'!F12</f>
        <v>293.08</v>
      </c>
      <c r="G12" s="4">
        <f>'Total Prem'!G12-'Board Prem'!G12</f>
        <v>239.83</v>
      </c>
      <c r="H12" s="4">
        <f>'Total Prem'!H12-'Board Prem'!H12</f>
        <v>211.6</v>
      </c>
      <c r="I12" s="4"/>
    </row>
    <row r="13" spans="2:9" ht="15.75">
      <c r="B13" s="2">
        <v>4</v>
      </c>
      <c r="C13" s="2">
        <v>20</v>
      </c>
      <c r="D13" s="4">
        <f>'Total Prem'!D13-'Board Prem'!D13</f>
        <v>430.32</v>
      </c>
      <c r="E13" s="4">
        <f>'Total Prem'!E13-'Board Prem'!E13</f>
        <v>389.6</v>
      </c>
      <c r="F13" s="4">
        <f>'Total Prem'!F13-'Board Prem'!F13</f>
        <v>353.76</v>
      </c>
      <c r="G13" s="4">
        <f>'Total Prem'!G13-'Board Prem'!G13</f>
        <v>300.97</v>
      </c>
      <c r="H13" s="4">
        <f>'Total Prem'!H13-'Board Prem'!H13</f>
        <v>267.54</v>
      </c>
      <c r="I13" s="4"/>
    </row>
    <row r="14" spans="4:9" ht="15.75">
      <c r="D14" s="4"/>
      <c r="E14" s="4"/>
      <c r="F14" s="4"/>
      <c r="G14" s="4"/>
      <c r="H14" s="4"/>
      <c r="I14" s="4"/>
    </row>
    <row r="15" spans="4:9" ht="15.75">
      <c r="D15" s="4"/>
      <c r="E15" s="4"/>
      <c r="F15" s="4"/>
      <c r="G15" s="4"/>
      <c r="H15" s="4"/>
      <c r="I15" s="4"/>
    </row>
    <row r="16" spans="1:9" ht="15.75">
      <c r="A16" s="1" t="s">
        <v>1</v>
      </c>
      <c r="D16" s="4"/>
      <c r="E16" s="4"/>
      <c r="F16" s="4"/>
      <c r="G16" s="4"/>
      <c r="H16" s="4"/>
      <c r="I16" s="4"/>
    </row>
    <row r="17" spans="1:9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</row>
    <row r="18" spans="2:9" ht="15.75">
      <c r="B18" s="2">
        <v>6</v>
      </c>
      <c r="C18" s="2">
        <v>30</v>
      </c>
      <c r="D18" s="4">
        <f>'Total Prem'!D18-'Board Prem'!D18</f>
        <v>722.16</v>
      </c>
      <c r="E18" s="4">
        <f>'Total Prem'!E18-'Board Prem'!E18</f>
        <v>541.52</v>
      </c>
      <c r="F18" s="4">
        <f>'Total Prem'!F18-'Board Prem'!F18</f>
        <v>415.84</v>
      </c>
      <c r="G18" s="4">
        <f>'Total Prem'!G18-'Board Prem'!G18</f>
        <v>306.72</v>
      </c>
      <c r="H18" s="4">
        <f>'Total Prem'!H18-'Board Prem'!H18</f>
        <v>200.85</v>
      </c>
      <c r="I18" s="4"/>
    </row>
    <row r="19" spans="2:9" ht="15.75">
      <c r="B19" s="2">
        <v>5.5</v>
      </c>
      <c r="C19" s="2">
        <v>27.5</v>
      </c>
      <c r="D19" s="4">
        <f>'Total Prem'!D19-'Board Prem'!D19</f>
        <v>824.87</v>
      </c>
      <c r="E19" s="4">
        <f>'Total Prem'!E19-'Board Prem'!E19</f>
        <v>652.92</v>
      </c>
      <c r="F19" s="4">
        <f>'Total Prem'!F19-'Board Prem'!F19</f>
        <v>527.21</v>
      </c>
      <c r="G19" s="4">
        <f>'Total Prem'!G19-'Board Prem'!G19</f>
        <v>418.5</v>
      </c>
      <c r="H19" s="4">
        <f>'Total Prem'!H19-'Board Prem'!H19</f>
        <v>308.38</v>
      </c>
      <c r="I19" s="4"/>
    </row>
    <row r="20" spans="2:9" ht="15.75">
      <c r="B20" s="2">
        <v>5</v>
      </c>
      <c r="C20" s="2">
        <v>25</v>
      </c>
      <c r="D20" s="4">
        <f>'Total Prem'!D20-'Board Prem'!D20</f>
        <v>940.41</v>
      </c>
      <c r="E20" s="4">
        <f>'Total Prem'!E20-'Board Prem'!E20</f>
        <v>778.24</v>
      </c>
      <c r="F20" s="4">
        <f>'Total Prem'!F20-'Board Prem'!F20</f>
        <v>652.51</v>
      </c>
      <c r="G20" s="4">
        <f>'Total Prem'!G20-'Board Prem'!G20</f>
        <v>544.26</v>
      </c>
      <c r="H20" s="4">
        <f>'Total Prem'!H20-'Board Prem'!H20</f>
        <v>429.36</v>
      </c>
      <c r="I20" s="4"/>
    </row>
    <row r="21" spans="2:9" ht="15.75">
      <c r="B21" s="2">
        <v>4.5</v>
      </c>
      <c r="C21" s="2">
        <v>22.5</v>
      </c>
      <c r="D21" s="4">
        <f>'Total Prem'!D21-'Board Prem'!D21</f>
        <v>1043.12</v>
      </c>
      <c r="E21" s="4">
        <f>'Total Prem'!E21-'Board Prem'!E21</f>
        <v>889.64</v>
      </c>
      <c r="F21" s="4">
        <f>'Total Prem'!F21-'Board Prem'!F21</f>
        <v>763.88</v>
      </c>
      <c r="G21" s="4">
        <f>'Total Prem'!G21-'Board Prem'!G21</f>
        <v>656.04</v>
      </c>
      <c r="H21" s="4">
        <f>'Total Prem'!H21-'Board Prem'!H21</f>
        <v>536.89</v>
      </c>
      <c r="I21" s="4"/>
    </row>
    <row r="22" spans="2:9" ht="15.75">
      <c r="B22" s="2">
        <v>4</v>
      </c>
      <c r="C22" s="2">
        <v>20</v>
      </c>
      <c r="D22" s="4">
        <f>'Total Prem'!D22-'Board Prem'!D22</f>
        <v>1145.83</v>
      </c>
      <c r="E22" s="4">
        <f>'Total Prem'!E22-'Board Prem'!E22</f>
        <v>1001.04</v>
      </c>
      <c r="F22" s="4">
        <f>'Total Prem'!F22-'Board Prem'!F22</f>
        <v>875.25</v>
      </c>
      <c r="G22" s="4">
        <f>'Total Prem'!G22-'Board Prem'!G22</f>
        <v>767.82</v>
      </c>
      <c r="H22" s="4">
        <f>'Total Prem'!H22-'Board Prem'!H22</f>
        <v>644.42</v>
      </c>
      <c r="I22" s="4"/>
    </row>
    <row r="23" spans="4:9" ht="15.75">
      <c r="D23" s="4"/>
      <c r="E23" s="4"/>
      <c r="F23" s="4"/>
      <c r="G23" s="4"/>
      <c r="H23" s="4"/>
      <c r="I23" s="4"/>
    </row>
    <row r="24" spans="4:9" ht="15.75">
      <c r="D24" s="4"/>
      <c r="E24" s="4"/>
      <c r="F24" s="4"/>
      <c r="G24" s="4"/>
      <c r="H24" s="4"/>
      <c r="I24" s="4"/>
    </row>
    <row r="25" spans="1:9" ht="15.75">
      <c r="A25" s="1" t="s">
        <v>7</v>
      </c>
      <c r="D25" s="4"/>
      <c r="E25" s="4"/>
      <c r="F25" s="4"/>
      <c r="G25" s="4"/>
      <c r="H25" s="4"/>
      <c r="I25" s="4"/>
    </row>
    <row r="26" spans="1:9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</row>
    <row r="27" spans="2:9" ht="15.75">
      <c r="B27" s="2">
        <v>6</v>
      </c>
      <c r="C27" s="2">
        <v>30</v>
      </c>
      <c r="D27" s="4">
        <f>'Total Prem'!D27-'Board Prem'!D27</f>
        <v>558.96</v>
      </c>
      <c r="E27" s="4">
        <f>'Total Prem'!E27-'Board Prem'!E27</f>
        <v>412.36</v>
      </c>
      <c r="F27" s="4">
        <f>'Total Prem'!F27-'Board Prem'!F27</f>
        <v>311.01</v>
      </c>
      <c r="G27" s="4">
        <f>'Total Prem'!G27-'Board Prem'!G27</f>
        <v>224</v>
      </c>
      <c r="H27" s="4">
        <f>'Total Prem'!H27-'Board Prem'!H27</f>
        <v>139.48</v>
      </c>
      <c r="I27" s="4"/>
    </row>
    <row r="28" spans="2:9" ht="15.75">
      <c r="B28" s="2">
        <v>5.5</v>
      </c>
      <c r="C28" s="2">
        <v>27.5</v>
      </c>
      <c r="D28" s="4">
        <f>'Total Prem'!D28-'Board Prem'!D28</f>
        <v>645.76</v>
      </c>
      <c r="E28" s="4">
        <f>'Total Prem'!E28-'Board Prem'!E28</f>
        <v>506.25</v>
      </c>
      <c r="F28" s="4">
        <f>'Total Prem'!F28-'Board Prem'!F28</f>
        <v>404.61</v>
      </c>
      <c r="G28" s="4">
        <f>'Total Prem'!G28-'Board Prem'!G28</f>
        <v>318.08</v>
      </c>
      <c r="H28" s="4">
        <f>'Total Prem'!H28-'Board Prem'!H28</f>
        <v>229.76</v>
      </c>
      <c r="I28" s="4"/>
    </row>
    <row r="29" spans="2:9" ht="15.75">
      <c r="B29" s="2">
        <v>5</v>
      </c>
      <c r="C29" s="2">
        <v>25</v>
      </c>
      <c r="D29" s="4">
        <f>'Total Prem'!D29-'Board Prem'!D29</f>
        <v>743.42</v>
      </c>
      <c r="E29" s="4">
        <f>'Total Prem'!E29-'Board Prem'!E29</f>
        <v>611.88</v>
      </c>
      <c r="F29" s="4">
        <f>'Total Prem'!F29-'Board Prem'!F29</f>
        <v>509.91</v>
      </c>
      <c r="G29" s="4">
        <f>'Total Prem'!G29-'Board Prem'!G29</f>
        <v>423.92</v>
      </c>
      <c r="H29" s="4">
        <f>'Total Prem'!H29-'Board Prem'!H29</f>
        <v>331.33</v>
      </c>
      <c r="I29" s="4"/>
    </row>
    <row r="30" spans="2:9" ht="15.75">
      <c r="B30" s="2">
        <v>4.5</v>
      </c>
      <c r="C30" s="2">
        <v>22.5</v>
      </c>
      <c r="D30" s="4">
        <f>'Total Prem'!D30-'Board Prem'!D30</f>
        <v>830.22</v>
      </c>
      <c r="E30" s="4">
        <f>'Total Prem'!E30-'Board Prem'!E30</f>
        <v>705.77</v>
      </c>
      <c r="F30" s="4">
        <f>'Total Prem'!F30-'Board Prem'!F30</f>
        <v>603.51</v>
      </c>
      <c r="G30" s="4">
        <f>'Total Prem'!G30-'Board Prem'!G30</f>
        <v>518</v>
      </c>
      <c r="H30" s="4">
        <f>'Total Prem'!H30-'Board Prem'!H30</f>
        <v>421.61</v>
      </c>
      <c r="I30" s="4"/>
    </row>
    <row r="31" spans="2:9" ht="15.75">
      <c r="B31" s="2">
        <v>4</v>
      </c>
      <c r="C31" s="2">
        <v>20</v>
      </c>
      <c r="D31" s="4">
        <f>'Total Prem'!D31-'Board Prem'!D31</f>
        <v>917.02</v>
      </c>
      <c r="E31" s="4">
        <f>'Total Prem'!E31-'Board Prem'!E31</f>
        <v>799.66</v>
      </c>
      <c r="F31" s="4">
        <f>'Total Prem'!F31-'Board Prem'!F31</f>
        <v>697.11</v>
      </c>
      <c r="G31" s="4">
        <f>'Total Prem'!G31-'Board Prem'!G31</f>
        <v>612.08</v>
      </c>
      <c r="H31" s="4">
        <f>'Total Prem'!H31-'Board Prem'!H31</f>
        <v>511.89</v>
      </c>
      <c r="I31" s="4"/>
    </row>
    <row r="32" spans="4:9" ht="15.75">
      <c r="D32" s="4"/>
      <c r="E32" s="4"/>
      <c r="F32" s="4"/>
      <c r="G32" s="4"/>
      <c r="H32" s="4"/>
      <c r="I32" s="4"/>
    </row>
    <row r="33" spans="4:9" ht="15.75">
      <c r="D33" s="4"/>
      <c r="E33" s="4"/>
      <c r="F33" s="4"/>
      <c r="G33" s="4"/>
      <c r="H33" s="4"/>
      <c r="I33" s="4"/>
    </row>
    <row r="34" spans="1:9" ht="15.75">
      <c r="A34" s="1" t="s">
        <v>8</v>
      </c>
      <c r="D34" s="4"/>
      <c r="E34" s="4"/>
      <c r="F34" s="4"/>
      <c r="G34" s="4"/>
      <c r="H34" s="4"/>
      <c r="I34" s="4"/>
    </row>
    <row r="35" spans="1:9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</row>
    <row r="36" spans="2:9" ht="15.75">
      <c r="B36" s="2">
        <v>6</v>
      </c>
      <c r="C36" s="2">
        <v>30</v>
      </c>
      <c r="D36" s="4">
        <f>'Total Prem'!D36-'Board Prem'!D36</f>
        <v>969.84</v>
      </c>
      <c r="E36" s="4">
        <f>'Total Prem'!E36-'Board Prem'!E36</f>
        <v>741.44</v>
      </c>
      <c r="F36" s="4">
        <f>'Total Prem'!F36-'Board Prem'!F36</f>
        <v>558.21</v>
      </c>
      <c r="G36" s="4">
        <f>'Total Prem'!G36-'Board Prem'!G36</f>
        <v>412.74</v>
      </c>
      <c r="H36" s="4">
        <f>'Total Prem'!H36-'Board Prem'!H36</f>
        <v>270.14</v>
      </c>
      <c r="I36" s="4"/>
    </row>
    <row r="37" spans="2:9" ht="15.75">
      <c r="B37" s="2">
        <v>5.5</v>
      </c>
      <c r="C37" s="2">
        <v>27.5</v>
      </c>
      <c r="D37" s="4">
        <f>'Total Prem'!D37-'Board Prem'!D37</f>
        <v>1107.77</v>
      </c>
      <c r="E37" s="4">
        <f>'Total Prem'!E37-'Board Prem'!E37</f>
        <v>893.96</v>
      </c>
      <c r="F37" s="4">
        <f>'Total Prem'!F37-'Board Prem'!F37</f>
        <v>707.71</v>
      </c>
      <c r="G37" s="4">
        <f>'Total Prem'!G37-'Board Prem'!G37</f>
        <v>563.16</v>
      </c>
      <c r="H37" s="4">
        <f>'Total Prem'!H37-'Board Prem'!H37</f>
        <v>414.77</v>
      </c>
      <c r="I37" s="4"/>
    </row>
    <row r="38" spans="2:9" ht="15.75">
      <c r="B38" s="2">
        <v>5</v>
      </c>
      <c r="C38" s="2">
        <v>25</v>
      </c>
      <c r="D38" s="4">
        <f>'Total Prem'!D38-'Board Prem'!D38</f>
        <v>1262.95</v>
      </c>
      <c r="E38" s="4">
        <f>'Total Prem'!E38-'Board Prem'!E38</f>
        <v>1065.56</v>
      </c>
      <c r="F38" s="4">
        <f>'Total Prem'!F38-'Board Prem'!F38</f>
        <v>875.9</v>
      </c>
      <c r="G38" s="4">
        <f>'Total Prem'!G38-'Board Prem'!G38</f>
        <v>732.38</v>
      </c>
      <c r="H38" s="4">
        <f>'Total Prem'!H38-'Board Prem'!H38</f>
        <v>577.48</v>
      </c>
      <c r="I38" s="4"/>
    </row>
    <row r="39" spans="2:9" ht="15.75">
      <c r="B39" s="2">
        <v>4.5</v>
      </c>
      <c r="C39" s="2">
        <v>22.5</v>
      </c>
      <c r="D39" s="4">
        <f>'Total Prem'!D39-'Board Prem'!D39</f>
        <v>1400.88</v>
      </c>
      <c r="E39" s="4">
        <f>'Total Prem'!E39-'Board Prem'!E39</f>
        <v>1218.08</v>
      </c>
      <c r="F39" s="4">
        <f>'Total Prem'!F39-'Board Prem'!F39</f>
        <v>1025.41</v>
      </c>
      <c r="G39" s="4">
        <f>'Total Prem'!G39-'Board Prem'!G39</f>
        <v>882.8</v>
      </c>
      <c r="H39" s="4">
        <f>'Total Prem'!H39-'Board Prem'!H39</f>
        <v>722.1</v>
      </c>
      <c r="I39" s="4"/>
    </row>
    <row r="40" spans="2:9" ht="15.75">
      <c r="B40" s="2">
        <v>4</v>
      </c>
      <c r="C40" s="2">
        <v>20</v>
      </c>
      <c r="D40" s="4">
        <f>'Total Prem'!D40-'Board Prem'!D40</f>
        <v>1538.81</v>
      </c>
      <c r="E40" s="4">
        <f>'Total Prem'!E40-'Board Prem'!E40</f>
        <v>1370.6</v>
      </c>
      <c r="F40" s="4">
        <f>'Total Prem'!F40-'Board Prem'!F40</f>
        <v>1174.91</v>
      </c>
      <c r="G40" s="4">
        <f>'Total Prem'!G40-'Board Prem'!G40</f>
        <v>1033.23</v>
      </c>
      <c r="H40" s="4">
        <f>'Total Prem'!H40-'Board Prem'!H40</f>
        <v>866.73</v>
      </c>
      <c r="I40" s="4"/>
    </row>
    <row r="41" spans="4:9" ht="15.75">
      <c r="D41" s="4"/>
      <c r="E41" s="4"/>
      <c r="F41" s="4"/>
      <c r="G41" s="4"/>
      <c r="H41" s="4"/>
      <c r="I41" s="4"/>
    </row>
  </sheetData>
  <sheetProtection/>
  <mergeCells count="3">
    <mergeCell ref="A1:H1"/>
    <mergeCell ref="A2:H2"/>
    <mergeCell ref="A5:C5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H41" sqref="H41"/>
    </sheetView>
  </sheetViews>
  <sheetFormatPr defaultColWidth="9.140625" defaultRowHeight="12.75"/>
  <cols>
    <col min="1" max="1" width="10.140625" style="1" customWidth="1"/>
    <col min="2" max="2" width="8.8515625" style="1" customWidth="1"/>
    <col min="3" max="3" width="11.7109375" style="1" customWidth="1"/>
    <col min="4" max="4" width="11.140625" style="1" bestFit="1" customWidth="1"/>
    <col min="5" max="6" width="11.8515625" style="1" bestFit="1" customWidth="1"/>
    <col min="7" max="8" width="12.8515625" style="1" bestFit="1" customWidth="1"/>
    <col min="9" max="11" width="9.140625" style="1" customWidth="1"/>
    <col min="12" max="12" width="10.7109375" style="1" customWidth="1"/>
    <col min="13" max="13" width="10.57421875" style="1" customWidth="1"/>
    <col min="14" max="16384" width="9.140625" style="1" customWidth="1"/>
  </cols>
  <sheetData>
    <row r="1" spans="1:8" ht="20.25">
      <c r="A1" s="6" t="s">
        <v>15</v>
      </c>
      <c r="B1" s="6"/>
      <c r="C1" s="6"/>
      <c r="D1" s="6"/>
      <c r="E1" s="6"/>
      <c r="F1" s="6"/>
      <c r="G1" s="6"/>
      <c r="H1" s="6"/>
    </row>
    <row r="2" spans="1:8" ht="20.25">
      <c r="A2" s="7" t="s">
        <v>16</v>
      </c>
      <c r="B2" s="7"/>
      <c r="C2" s="7"/>
      <c r="D2" s="7"/>
      <c r="E2" s="7"/>
      <c r="F2" s="7"/>
      <c r="G2" s="7"/>
      <c r="H2" s="7"/>
    </row>
    <row r="5" spans="1:8" ht="45" customHeight="1">
      <c r="A5" s="8" t="s">
        <v>6</v>
      </c>
      <c r="B5" s="9"/>
      <c r="C5" s="9"/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7" ht="15.75">
      <c r="A7" s="1" t="s">
        <v>0</v>
      </c>
    </row>
    <row r="8" spans="1:3" ht="15.75">
      <c r="A8" s="1" t="s">
        <v>2</v>
      </c>
      <c r="B8" s="3" t="s">
        <v>3</v>
      </c>
      <c r="C8" s="3" t="s">
        <v>4</v>
      </c>
    </row>
    <row r="9" spans="2:9" ht="15.75">
      <c r="B9" s="2">
        <v>6</v>
      </c>
      <c r="C9" s="2">
        <v>30</v>
      </c>
      <c r="D9" s="4">
        <f>0.82*'Total Prem'!D9</f>
        <v>783.1</v>
      </c>
      <c r="E9" s="4">
        <f>0.85*'Total Prem'!E9</f>
        <v>769.25</v>
      </c>
      <c r="F9" s="4">
        <f>0.88*'Total Prem'!F9</f>
        <v>758.56</v>
      </c>
      <c r="G9" s="4">
        <f>0.94*'Total Prem'!G9</f>
        <v>764.22</v>
      </c>
      <c r="H9" s="4">
        <f>0.95*'Total Prem'!H9</f>
        <v>699.2</v>
      </c>
      <c r="I9" s="4"/>
    </row>
    <row r="10" spans="2:9" ht="15.75">
      <c r="B10" s="2">
        <v>5.5</v>
      </c>
      <c r="C10" s="2">
        <v>27.5</v>
      </c>
      <c r="D10" s="4">
        <f>0.7544*'Total Prem'!D10</f>
        <v>720.45</v>
      </c>
      <c r="E10" s="4">
        <f>0.782*'Total Prem'!E10</f>
        <v>707.71</v>
      </c>
      <c r="F10" s="4">
        <f>0.8096*'Total Prem'!F10</f>
        <v>697.88</v>
      </c>
      <c r="G10" s="4">
        <f>0.8648*'Total Prem'!G10</f>
        <v>703.08</v>
      </c>
      <c r="H10" s="4">
        <f>0.874*'Total Prem'!H10</f>
        <v>643.26</v>
      </c>
      <c r="I10" s="4"/>
    </row>
    <row r="11" spans="2:9" ht="15.75">
      <c r="B11" s="2">
        <v>5</v>
      </c>
      <c r="C11" s="2">
        <v>25</v>
      </c>
      <c r="D11" s="4">
        <f>0.6806*'Total Prem'!D11</f>
        <v>649.97</v>
      </c>
      <c r="E11" s="4">
        <f>0.7055*'Total Prem'!E11</f>
        <v>638.48</v>
      </c>
      <c r="F11" s="4">
        <f>0.7304*'Total Prem'!F11</f>
        <v>629.6</v>
      </c>
      <c r="G11" s="4">
        <f>0.7802*'Total Prem'!G11</f>
        <v>634.3</v>
      </c>
      <c r="H11" s="4">
        <f>0.7885*'Total Prem'!H11</f>
        <v>580.34</v>
      </c>
      <c r="I11" s="4"/>
    </row>
    <row r="12" spans="2:9" ht="15.75">
      <c r="B12" s="2">
        <v>4.5</v>
      </c>
      <c r="C12" s="2">
        <v>22.5</v>
      </c>
      <c r="D12" s="4">
        <f>0.615*'Total Prem'!D12</f>
        <v>587.33</v>
      </c>
      <c r="E12" s="4">
        <f>0.6375*'Total Prem'!E12</f>
        <v>576.94</v>
      </c>
      <c r="F12" s="4">
        <f>0.66*'Total Prem'!F12</f>
        <v>568.92</v>
      </c>
      <c r="G12" s="4">
        <f>0.705*'Total Prem'!G12</f>
        <v>573.17</v>
      </c>
      <c r="H12" s="4">
        <f>0.7125*'Total Prem'!H12</f>
        <v>524.4</v>
      </c>
      <c r="I12" s="4"/>
    </row>
    <row r="13" spans="2:9" ht="15.75">
      <c r="B13" s="2">
        <v>4</v>
      </c>
      <c r="C13" s="2">
        <v>20</v>
      </c>
      <c r="D13" s="4">
        <f>0.5494*'Total Prem'!D13</f>
        <v>524.68</v>
      </c>
      <c r="E13" s="4">
        <f>0.5695*'Total Prem'!E13</f>
        <v>515.4</v>
      </c>
      <c r="F13" s="4">
        <f>0.5896*'Total Prem'!F13</f>
        <v>508.24</v>
      </c>
      <c r="G13" s="4">
        <f>0.6298*'Total Prem'!G13</f>
        <v>512.03</v>
      </c>
      <c r="H13" s="4">
        <f>0.6365*'Total Prem'!H13</f>
        <v>468.46</v>
      </c>
      <c r="I13" s="4"/>
    </row>
    <row r="14" spans="4:9" ht="15.75">
      <c r="D14" s="4"/>
      <c r="E14" s="4"/>
      <c r="F14" s="4"/>
      <c r="G14" s="4"/>
      <c r="H14" s="4"/>
      <c r="I14" s="4"/>
    </row>
    <row r="15" spans="4:9" ht="15.75">
      <c r="D15" s="4"/>
      <c r="E15" s="4"/>
      <c r="F15" s="4"/>
      <c r="G15" s="4"/>
      <c r="H15" s="4"/>
      <c r="I15" s="4"/>
    </row>
    <row r="16" spans="1:9" ht="15.75">
      <c r="A16" s="1" t="s">
        <v>1</v>
      </c>
      <c r="D16" s="4"/>
      <c r="E16" s="4"/>
      <c r="F16" s="4"/>
      <c r="G16" s="4"/>
      <c r="H16" s="4"/>
      <c r="I16" s="4"/>
    </row>
    <row r="17" spans="1:9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</row>
    <row r="18" spans="2:9" ht="15.75">
      <c r="B18" s="2">
        <v>6</v>
      </c>
      <c r="C18" s="2">
        <v>30</v>
      </c>
      <c r="D18" s="4">
        <f>0.64*'Total Prem'!D18</f>
        <v>1283.84</v>
      </c>
      <c r="E18" s="4">
        <f>0.72*'Total Prem'!E18</f>
        <v>1392.48</v>
      </c>
      <c r="F18" s="4">
        <f>0.77*'Total Prem'!F18</f>
        <v>1392.16</v>
      </c>
      <c r="G18" s="4">
        <f>0.82*'Total Prem'!G18</f>
        <v>1397.28</v>
      </c>
      <c r="H18" s="4">
        <f>0.87*'Total Prem'!H18</f>
        <v>1344.15</v>
      </c>
      <c r="I18" s="4"/>
    </row>
    <row r="19" spans="2:9" ht="15.75">
      <c r="B19" s="2">
        <v>5.5</v>
      </c>
      <c r="C19" s="2">
        <v>27.5</v>
      </c>
      <c r="D19" s="4">
        <f>0.5888*'Total Prem'!D19</f>
        <v>1181.13</v>
      </c>
      <c r="E19" s="4">
        <f>0.6624*'Total Prem'!E19</f>
        <v>1281.08</v>
      </c>
      <c r="F19" s="4">
        <f>0.7084*'Total Prem'!F19</f>
        <v>1280.79</v>
      </c>
      <c r="G19" s="4">
        <f>0.7544*'Total Prem'!G19</f>
        <v>1285.5</v>
      </c>
      <c r="H19" s="4">
        <f>0.8004*'Total Prem'!H19</f>
        <v>1236.62</v>
      </c>
      <c r="I19" s="4"/>
    </row>
    <row r="20" spans="2:9" ht="15.75">
      <c r="B20" s="2">
        <v>5</v>
      </c>
      <c r="C20" s="2">
        <v>25</v>
      </c>
      <c r="D20" s="4">
        <f>0.5312*'Total Prem'!D20</f>
        <v>1065.59</v>
      </c>
      <c r="E20" s="4">
        <f>0.5976*'Total Prem'!E20</f>
        <v>1155.76</v>
      </c>
      <c r="F20" s="4">
        <f>0.6391*'Total Prem'!F20</f>
        <v>1155.49</v>
      </c>
      <c r="G20" s="4">
        <f>0.6806*'Total Prem'!G20</f>
        <v>1159.74</v>
      </c>
      <c r="H20" s="4">
        <f>0.7221*'Total Prem'!H20</f>
        <v>1115.64</v>
      </c>
      <c r="I20" s="4"/>
    </row>
    <row r="21" spans="2:9" ht="15.75">
      <c r="B21" s="2">
        <v>4.5</v>
      </c>
      <c r="C21" s="2">
        <v>22.5</v>
      </c>
      <c r="D21" s="4">
        <f>0.48*'Total Prem'!D21</f>
        <v>962.88</v>
      </c>
      <c r="E21" s="4">
        <f>0.54*'Total Prem'!E21</f>
        <v>1044.36</v>
      </c>
      <c r="F21" s="4">
        <f>0.5775*'Total Prem'!F21</f>
        <v>1044.12</v>
      </c>
      <c r="G21" s="4">
        <f>0.615*'Total Prem'!G21</f>
        <v>1047.96</v>
      </c>
      <c r="H21" s="4">
        <f>0.6525*'Total Prem'!H21</f>
        <v>1008.11</v>
      </c>
      <c r="I21" s="4"/>
    </row>
    <row r="22" spans="2:9" ht="15.75">
      <c r="B22" s="2">
        <v>4</v>
      </c>
      <c r="C22" s="2">
        <v>20</v>
      </c>
      <c r="D22" s="4">
        <f>0.4288*'Total Prem'!D22</f>
        <v>860.17</v>
      </c>
      <c r="E22" s="4">
        <f>0.4824*'Total Prem'!E22</f>
        <v>932.96</v>
      </c>
      <c r="F22" s="4">
        <f>0.5159*'Total Prem'!F22</f>
        <v>932.75</v>
      </c>
      <c r="G22" s="4">
        <f>0.5494*'Total Prem'!G22</f>
        <v>936.18</v>
      </c>
      <c r="H22" s="4">
        <f>0.5829*'Total Prem'!H22</f>
        <v>900.58</v>
      </c>
      <c r="I22" s="4"/>
    </row>
    <row r="23" spans="4:9" ht="15.75">
      <c r="D23" s="4"/>
      <c r="E23" s="4"/>
      <c r="F23" s="4"/>
      <c r="G23" s="4"/>
      <c r="H23" s="4"/>
      <c r="I23" s="4"/>
    </row>
    <row r="24" spans="4:9" ht="15.75">
      <c r="D24" s="4"/>
      <c r="E24" s="4"/>
      <c r="F24" s="4"/>
      <c r="G24" s="4"/>
      <c r="H24" s="4"/>
      <c r="I24" s="4"/>
    </row>
    <row r="25" spans="1:9" ht="15.75">
      <c r="A25" s="1" t="s">
        <v>7</v>
      </c>
      <c r="D25" s="4"/>
      <c r="E25" s="4"/>
      <c r="F25" s="4"/>
      <c r="G25" s="4"/>
      <c r="H25" s="4"/>
      <c r="I25" s="4"/>
    </row>
    <row r="26" spans="1:9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</row>
    <row r="27" spans="2:9" ht="15.75">
      <c r="B27" s="2">
        <v>6</v>
      </c>
      <c r="C27" s="2">
        <v>30</v>
      </c>
      <c r="D27" s="4">
        <f>0.66*'Total Prem'!D27</f>
        <v>1085.04</v>
      </c>
      <c r="E27" s="4">
        <f>0.74*'Total Prem'!E27</f>
        <v>1173.64</v>
      </c>
      <c r="F27" s="4">
        <f>0.79*'Total Prem'!F27</f>
        <v>1169.99</v>
      </c>
      <c r="G27" s="4">
        <f>0.84*'Total Prem'!G27</f>
        <v>1176</v>
      </c>
      <c r="H27" s="4">
        <f>0.89*'Total Prem'!H27</f>
        <v>1128.52</v>
      </c>
      <c r="I27" s="4"/>
    </row>
    <row r="28" spans="2:9" ht="15.75">
      <c r="B28" s="2">
        <v>5.5</v>
      </c>
      <c r="C28" s="2">
        <v>27.5</v>
      </c>
      <c r="D28" s="4">
        <f>0.6072*'Total Prem'!D28</f>
        <v>998.24</v>
      </c>
      <c r="E28" s="4">
        <f>0.6808*'Total Prem'!E28</f>
        <v>1079.75</v>
      </c>
      <c r="F28" s="4">
        <f>0.7268*'Total Prem'!F28</f>
        <v>1076.39</v>
      </c>
      <c r="G28" s="4">
        <f>0.7728*'Total Prem'!G28</f>
        <v>1081.92</v>
      </c>
      <c r="H28" s="4">
        <f>0.8188*'Total Prem'!H28</f>
        <v>1038.24</v>
      </c>
      <c r="I28" s="4"/>
    </row>
    <row r="29" spans="2:9" ht="15.75">
      <c r="B29" s="2">
        <v>5</v>
      </c>
      <c r="C29" s="2">
        <v>25</v>
      </c>
      <c r="D29" s="4">
        <f>0.5478*'Total Prem'!D29</f>
        <v>900.58</v>
      </c>
      <c r="E29" s="4">
        <f>0.6142*'Total Prem'!E29</f>
        <v>974.12</v>
      </c>
      <c r="F29" s="4">
        <f>0.6557*'Total Prem'!F29</f>
        <v>971.09</v>
      </c>
      <c r="G29" s="4">
        <f>0.6972*'Total Prem'!G29</f>
        <v>976.08</v>
      </c>
      <c r="H29" s="4">
        <f>0.7387*'Total Prem'!H29</f>
        <v>936.67</v>
      </c>
      <c r="I29" s="4"/>
    </row>
    <row r="30" spans="2:9" ht="15.75">
      <c r="B30" s="2">
        <v>4.5</v>
      </c>
      <c r="C30" s="2">
        <v>22.5</v>
      </c>
      <c r="D30" s="4">
        <f>0.495*'Total Prem'!D30</f>
        <v>813.78</v>
      </c>
      <c r="E30" s="4">
        <f>0.555*'Total Prem'!E30</f>
        <v>880.23</v>
      </c>
      <c r="F30" s="4">
        <f>0.5925*'Total Prem'!F30</f>
        <v>877.49</v>
      </c>
      <c r="G30" s="4">
        <f>0.63*'Total Prem'!G30</f>
        <v>882</v>
      </c>
      <c r="H30" s="4">
        <f>0.6675*'Total Prem'!H30</f>
        <v>846.39</v>
      </c>
      <c r="I30" s="4"/>
    </row>
    <row r="31" spans="2:9" ht="15.75">
      <c r="B31" s="2">
        <v>4</v>
      </c>
      <c r="C31" s="2">
        <v>20</v>
      </c>
      <c r="D31" s="4">
        <f>0.4422*'Total Prem'!D31</f>
        <v>726.98</v>
      </c>
      <c r="E31" s="4">
        <f>0.4958*'Total Prem'!E31</f>
        <v>786.34</v>
      </c>
      <c r="F31" s="4">
        <f>0.5293*'Total Prem'!F31</f>
        <v>783.89</v>
      </c>
      <c r="G31" s="4">
        <f>0.5628*'Total Prem'!G31</f>
        <v>787.92</v>
      </c>
      <c r="H31" s="4">
        <f>0.5963*'Total Prem'!H31</f>
        <v>756.11</v>
      </c>
      <c r="I31" s="4"/>
    </row>
    <row r="32" spans="4:9" ht="15.75">
      <c r="D32" s="4"/>
      <c r="E32" s="4"/>
      <c r="F32" s="4"/>
      <c r="G32" s="4"/>
      <c r="H32" s="4"/>
      <c r="I32" s="4"/>
    </row>
    <row r="33" spans="4:9" ht="15.75">
      <c r="D33" s="4"/>
      <c r="E33" s="4"/>
      <c r="F33" s="4"/>
      <c r="G33" s="4"/>
      <c r="H33" s="4"/>
      <c r="I33" s="4"/>
    </row>
    <row r="34" spans="1:9" ht="15.75">
      <c r="A34" s="1" t="s">
        <v>8</v>
      </c>
      <c r="D34" s="4"/>
      <c r="E34" s="4"/>
      <c r="F34" s="4"/>
      <c r="G34" s="4"/>
      <c r="H34" s="4"/>
      <c r="I34" s="4"/>
    </row>
    <row r="35" spans="1:9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</row>
    <row r="36" spans="2:9" ht="15.75">
      <c r="B36" s="2">
        <v>6</v>
      </c>
      <c r="C36" s="2">
        <v>30</v>
      </c>
      <c r="D36" s="4">
        <f>0.64*'Total Prem'!D36</f>
        <v>1724.16</v>
      </c>
      <c r="E36" s="4">
        <f>0.72*'Total Prem'!E36</f>
        <v>1906.56</v>
      </c>
      <c r="F36" s="4">
        <f>0.77*'Total Prem'!F36</f>
        <v>1868.79</v>
      </c>
      <c r="G36" s="4">
        <f>0.82*'Total Prem'!G36</f>
        <v>1880.26</v>
      </c>
      <c r="H36" s="4">
        <f>0.87*'Total Prem'!H36</f>
        <v>1807.86</v>
      </c>
      <c r="I36" s="4"/>
    </row>
    <row r="37" spans="2:9" ht="15.75">
      <c r="B37" s="2">
        <v>5.5</v>
      </c>
      <c r="C37" s="2">
        <v>27.5</v>
      </c>
      <c r="D37" s="4">
        <f>0.5888*'Total Prem'!D37</f>
        <v>1586.23</v>
      </c>
      <c r="E37" s="4">
        <f>0.6624*'Total Prem'!E37</f>
        <v>1754.04</v>
      </c>
      <c r="F37" s="4">
        <f>0.7084*'Total Prem'!F37</f>
        <v>1719.29</v>
      </c>
      <c r="G37" s="4">
        <f>0.7544*'Total Prem'!G37</f>
        <v>1729.84</v>
      </c>
      <c r="H37" s="4">
        <f>0.8004*'Total Prem'!H37</f>
        <v>1663.23</v>
      </c>
      <c r="I37" s="4"/>
    </row>
    <row r="38" spans="2:9" ht="15.75">
      <c r="B38" s="2">
        <v>5</v>
      </c>
      <c r="C38" s="2">
        <v>25</v>
      </c>
      <c r="D38" s="4">
        <f>0.5312*'Total Prem'!D38</f>
        <v>1431.05</v>
      </c>
      <c r="E38" s="4">
        <f>0.5976*'Total Prem'!E38</f>
        <v>1582.44</v>
      </c>
      <c r="F38" s="4">
        <f>0.6391*'Total Prem'!F38</f>
        <v>1551.1</v>
      </c>
      <c r="G38" s="4">
        <f>0.6806*'Total Prem'!G38</f>
        <v>1560.62</v>
      </c>
      <c r="H38" s="4">
        <f>0.7221*'Total Prem'!H38</f>
        <v>1500.52</v>
      </c>
      <c r="I38" s="4"/>
    </row>
    <row r="39" spans="2:9" ht="15.75">
      <c r="B39" s="2">
        <v>4.5</v>
      </c>
      <c r="C39" s="2">
        <v>22.5</v>
      </c>
      <c r="D39" s="4">
        <f>0.48*'Total Prem'!D39</f>
        <v>1293.12</v>
      </c>
      <c r="E39" s="4">
        <f>0.54*'Total Prem'!E39</f>
        <v>1429.92</v>
      </c>
      <c r="F39" s="4">
        <f>0.5775*'Total Prem'!F39</f>
        <v>1401.59</v>
      </c>
      <c r="G39" s="4">
        <f>0.615*'Total Prem'!G39</f>
        <v>1410.2</v>
      </c>
      <c r="H39" s="4">
        <f>0.6525*'Total Prem'!H39</f>
        <v>1355.9</v>
      </c>
      <c r="I39" s="4"/>
    </row>
    <row r="40" spans="2:9" ht="15.75">
      <c r="B40" s="2">
        <v>4</v>
      </c>
      <c r="C40" s="2">
        <v>20</v>
      </c>
      <c r="D40" s="4">
        <f>0.4288*'Total Prem'!D40</f>
        <v>1155.19</v>
      </c>
      <c r="E40" s="4">
        <f>0.4824*'Total Prem'!E40</f>
        <v>1277.4</v>
      </c>
      <c r="F40" s="4">
        <f>0.5159*'Total Prem'!F40</f>
        <v>1252.09</v>
      </c>
      <c r="G40" s="4">
        <f>0.5494*'Total Prem'!G40</f>
        <v>1259.77</v>
      </c>
      <c r="H40" s="4">
        <f>0.5829*'Total Prem'!H40</f>
        <v>1211.27</v>
      </c>
      <c r="I40" s="4"/>
    </row>
    <row r="41" spans="4:9" ht="15.75">
      <c r="D41" s="4"/>
      <c r="E41" s="4"/>
      <c r="F41" s="4"/>
      <c r="G41" s="4"/>
      <c r="H41" s="4"/>
      <c r="I41" s="4"/>
    </row>
  </sheetData>
  <sheetProtection/>
  <mergeCells count="3">
    <mergeCell ref="A1:H1"/>
    <mergeCell ref="A2:H2"/>
    <mergeCell ref="A5:C5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6">
      <selection activeCell="E41" sqref="E41"/>
    </sheetView>
  </sheetViews>
  <sheetFormatPr defaultColWidth="9.140625" defaultRowHeight="12.75"/>
  <cols>
    <col min="1" max="1" width="10.140625" style="1" customWidth="1"/>
    <col min="2" max="2" width="8.8515625" style="1" customWidth="1"/>
    <col min="3" max="3" width="11.7109375" style="1" customWidth="1"/>
    <col min="4" max="4" width="11.140625" style="1" bestFit="1" customWidth="1"/>
    <col min="5" max="6" width="11.8515625" style="1" bestFit="1" customWidth="1"/>
    <col min="7" max="8" width="12.8515625" style="1" bestFit="1" customWidth="1"/>
    <col min="9" max="10" width="9.140625" style="1" customWidth="1"/>
    <col min="11" max="11" width="10.140625" style="1" bestFit="1" customWidth="1"/>
    <col min="12" max="12" width="10.7109375" style="1" customWidth="1"/>
    <col min="13" max="13" width="10.57421875" style="1" customWidth="1"/>
    <col min="14" max="15" width="10.140625" style="1" bestFit="1" customWidth="1"/>
    <col min="16" max="16384" width="9.140625" style="1" customWidth="1"/>
  </cols>
  <sheetData>
    <row r="1" spans="1:8" ht="20.25">
      <c r="A1" s="6" t="s">
        <v>5</v>
      </c>
      <c r="B1" s="6"/>
      <c r="C1" s="6"/>
      <c r="D1" s="6"/>
      <c r="E1" s="6"/>
      <c r="F1" s="6"/>
      <c r="G1" s="6"/>
      <c r="H1" s="6"/>
    </row>
    <row r="2" spans="1:8" ht="20.25">
      <c r="A2" s="7" t="s">
        <v>16</v>
      </c>
      <c r="B2" s="7"/>
      <c r="C2" s="7"/>
      <c r="D2" s="7"/>
      <c r="E2" s="7"/>
      <c r="F2" s="7"/>
      <c r="G2" s="7"/>
      <c r="H2" s="7"/>
    </row>
    <row r="5" spans="1:8" ht="45" customHeight="1">
      <c r="A5" s="8" t="s">
        <v>6</v>
      </c>
      <c r="B5" s="9"/>
      <c r="C5" s="9"/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7" ht="15.75">
      <c r="A7" s="1" t="s">
        <v>0</v>
      </c>
    </row>
    <row r="8" spans="1:3" ht="15.75">
      <c r="A8" s="1" t="s">
        <v>2</v>
      </c>
      <c r="B8" s="3" t="s">
        <v>3</v>
      </c>
      <c r="C8" s="3" t="s">
        <v>4</v>
      </c>
    </row>
    <row r="9" spans="2:15" ht="15.75">
      <c r="B9" s="2">
        <v>6</v>
      </c>
      <c r="C9" s="2">
        <v>30</v>
      </c>
      <c r="D9" s="4">
        <v>955</v>
      </c>
      <c r="E9" s="4">
        <v>905</v>
      </c>
      <c r="F9" s="4">
        <v>862</v>
      </c>
      <c r="G9" s="4">
        <v>813</v>
      </c>
      <c r="H9" s="4">
        <v>736</v>
      </c>
      <c r="I9" s="4"/>
      <c r="K9" s="4"/>
      <c r="L9" s="4"/>
      <c r="M9" s="4"/>
      <c r="N9" s="4"/>
      <c r="O9" s="4"/>
    </row>
    <row r="10" spans="2:15" ht="15.75">
      <c r="B10" s="2">
        <v>5.5</v>
      </c>
      <c r="C10" s="2">
        <v>27.5</v>
      </c>
      <c r="D10" s="4">
        <v>955</v>
      </c>
      <c r="E10" s="4">
        <v>905</v>
      </c>
      <c r="F10" s="4">
        <v>862</v>
      </c>
      <c r="G10" s="4">
        <v>813</v>
      </c>
      <c r="H10" s="4">
        <v>736</v>
      </c>
      <c r="I10" s="4"/>
      <c r="K10" s="4"/>
      <c r="L10" s="4"/>
      <c r="M10" s="4"/>
      <c r="N10" s="4"/>
      <c r="O10" s="4"/>
    </row>
    <row r="11" spans="2:15" ht="15.75">
      <c r="B11" s="2">
        <v>5</v>
      </c>
      <c r="C11" s="2">
        <v>25</v>
      </c>
      <c r="D11" s="4">
        <v>955</v>
      </c>
      <c r="E11" s="4">
        <v>905</v>
      </c>
      <c r="F11" s="4">
        <v>862</v>
      </c>
      <c r="G11" s="4">
        <v>813</v>
      </c>
      <c r="H11" s="4">
        <v>736</v>
      </c>
      <c r="I11" s="4"/>
      <c r="K11" s="4"/>
      <c r="L11" s="4"/>
      <c r="M11" s="4"/>
      <c r="N11" s="4"/>
      <c r="O11" s="4"/>
    </row>
    <row r="12" spans="2:15" ht="15.75">
      <c r="B12" s="2">
        <v>4.5</v>
      </c>
      <c r="C12" s="2">
        <v>22.5</v>
      </c>
      <c r="D12" s="4">
        <v>955</v>
      </c>
      <c r="E12" s="4">
        <v>905</v>
      </c>
      <c r="F12" s="4">
        <v>862</v>
      </c>
      <c r="G12" s="4">
        <v>813</v>
      </c>
      <c r="H12" s="4">
        <v>736</v>
      </c>
      <c r="I12" s="4"/>
      <c r="K12" s="4"/>
      <c r="L12" s="4"/>
      <c r="M12" s="4"/>
      <c r="N12" s="4"/>
      <c r="O12" s="4"/>
    </row>
    <row r="13" spans="2:15" ht="15.75">
      <c r="B13" s="2">
        <v>4</v>
      </c>
      <c r="C13" s="2">
        <v>20</v>
      </c>
      <c r="D13" s="4">
        <v>955</v>
      </c>
      <c r="E13" s="4">
        <v>905</v>
      </c>
      <c r="F13" s="4">
        <v>862</v>
      </c>
      <c r="G13" s="4">
        <v>813</v>
      </c>
      <c r="H13" s="4">
        <v>736</v>
      </c>
      <c r="I13" s="4"/>
      <c r="K13" s="4"/>
      <c r="L13" s="4"/>
      <c r="M13" s="4"/>
      <c r="N13" s="4"/>
      <c r="O13" s="4"/>
    </row>
    <row r="14" spans="4:15" ht="15.75">
      <c r="D14" s="4"/>
      <c r="E14" s="4"/>
      <c r="F14" s="4"/>
      <c r="G14" s="4"/>
      <c r="H14" s="4"/>
      <c r="I14" s="4"/>
      <c r="K14" s="4"/>
      <c r="L14" s="4"/>
      <c r="M14" s="4"/>
      <c r="N14" s="4"/>
      <c r="O14" s="4"/>
    </row>
    <row r="15" spans="4:15" ht="15.75">
      <c r="D15" s="4"/>
      <c r="E15" s="4"/>
      <c r="F15" s="4"/>
      <c r="G15" s="4"/>
      <c r="H15" s="4"/>
      <c r="I15" s="4"/>
      <c r="K15" s="4"/>
      <c r="L15" s="4"/>
      <c r="M15" s="4"/>
      <c r="N15" s="4"/>
      <c r="O15" s="4"/>
    </row>
    <row r="16" spans="1:15" ht="15.75">
      <c r="A16" s="1" t="s">
        <v>1</v>
      </c>
      <c r="D16" s="4"/>
      <c r="E16" s="4"/>
      <c r="F16" s="4"/>
      <c r="G16" s="4"/>
      <c r="H16" s="4"/>
      <c r="I16" s="4"/>
      <c r="K16" s="4"/>
      <c r="L16" s="4"/>
      <c r="M16" s="4"/>
      <c r="N16" s="4"/>
      <c r="O16" s="4"/>
    </row>
    <row r="17" spans="1:15" ht="15.75">
      <c r="A17" s="1" t="s">
        <v>2</v>
      </c>
      <c r="B17" s="3" t="s">
        <v>3</v>
      </c>
      <c r="C17" s="3" t="s">
        <v>4</v>
      </c>
      <c r="D17" s="4"/>
      <c r="E17" s="4"/>
      <c r="F17" s="4"/>
      <c r="G17" s="4"/>
      <c r="H17" s="4"/>
      <c r="I17" s="4"/>
      <c r="K17" s="4"/>
      <c r="L17" s="4"/>
      <c r="M17" s="4"/>
      <c r="N17" s="4"/>
      <c r="O17" s="4"/>
    </row>
    <row r="18" spans="2:15" ht="15.75">
      <c r="B18" s="2">
        <v>6</v>
      </c>
      <c r="C18" s="2">
        <v>30</v>
      </c>
      <c r="D18" s="4">
        <v>2006</v>
      </c>
      <c r="E18" s="4">
        <v>1934</v>
      </c>
      <c r="F18" s="4">
        <v>1808</v>
      </c>
      <c r="G18" s="4">
        <v>1704</v>
      </c>
      <c r="H18" s="4">
        <v>1545</v>
      </c>
      <c r="I18" s="4"/>
      <c r="K18" s="4"/>
      <c r="L18" s="4"/>
      <c r="M18" s="4"/>
      <c r="N18" s="4"/>
      <c r="O18" s="4"/>
    </row>
    <row r="19" spans="2:15" ht="15.75">
      <c r="B19" s="2">
        <v>5.5</v>
      </c>
      <c r="C19" s="2">
        <v>27.5</v>
      </c>
      <c r="D19" s="4">
        <v>2006</v>
      </c>
      <c r="E19" s="4">
        <v>1934</v>
      </c>
      <c r="F19" s="4">
        <v>1808</v>
      </c>
      <c r="G19" s="4">
        <v>1704</v>
      </c>
      <c r="H19" s="4">
        <v>1545</v>
      </c>
      <c r="I19" s="4"/>
      <c r="K19" s="4"/>
      <c r="L19" s="4"/>
      <c r="M19" s="4"/>
      <c r="N19" s="4"/>
      <c r="O19" s="4"/>
    </row>
    <row r="20" spans="2:15" ht="15.75">
      <c r="B20" s="2">
        <v>5</v>
      </c>
      <c r="C20" s="2">
        <v>25</v>
      </c>
      <c r="D20" s="4">
        <v>2006</v>
      </c>
      <c r="E20" s="4">
        <v>1934</v>
      </c>
      <c r="F20" s="4">
        <v>1808</v>
      </c>
      <c r="G20" s="4">
        <v>1704</v>
      </c>
      <c r="H20" s="4">
        <v>1545</v>
      </c>
      <c r="I20" s="4"/>
      <c r="K20" s="4"/>
      <c r="L20" s="4"/>
      <c r="M20" s="4"/>
      <c r="N20" s="4"/>
      <c r="O20" s="4"/>
    </row>
    <row r="21" spans="2:15" ht="15.75">
      <c r="B21" s="2">
        <v>4.5</v>
      </c>
      <c r="C21" s="2">
        <v>22.5</v>
      </c>
      <c r="D21" s="4">
        <v>2006</v>
      </c>
      <c r="E21" s="4">
        <v>1934</v>
      </c>
      <c r="F21" s="4">
        <v>1808</v>
      </c>
      <c r="G21" s="4">
        <v>1704</v>
      </c>
      <c r="H21" s="4">
        <v>1545</v>
      </c>
      <c r="I21" s="4"/>
      <c r="K21" s="4"/>
      <c r="L21" s="4"/>
      <c r="M21" s="4"/>
      <c r="N21" s="4"/>
      <c r="O21" s="4"/>
    </row>
    <row r="22" spans="2:15" ht="15.75">
      <c r="B22" s="2">
        <v>4</v>
      </c>
      <c r="C22" s="2">
        <v>20</v>
      </c>
      <c r="D22" s="4">
        <v>2006</v>
      </c>
      <c r="E22" s="4">
        <v>1934</v>
      </c>
      <c r="F22" s="4">
        <v>1808</v>
      </c>
      <c r="G22" s="4">
        <v>1704</v>
      </c>
      <c r="H22" s="4">
        <v>1545</v>
      </c>
      <c r="I22" s="4"/>
      <c r="K22" s="4"/>
      <c r="L22" s="4"/>
      <c r="M22" s="4"/>
      <c r="N22" s="4"/>
      <c r="O22" s="4"/>
    </row>
    <row r="23" spans="4:15" ht="15.75">
      <c r="D23" s="4"/>
      <c r="E23" s="4"/>
      <c r="F23" s="4"/>
      <c r="G23" s="4"/>
      <c r="H23" s="4"/>
      <c r="I23" s="4"/>
      <c r="K23" s="4"/>
      <c r="L23" s="4"/>
      <c r="M23" s="4"/>
      <c r="N23" s="4"/>
      <c r="O23" s="4"/>
    </row>
    <row r="24" spans="4:15" ht="15.75">
      <c r="D24" s="4"/>
      <c r="E24" s="4"/>
      <c r="F24" s="4"/>
      <c r="G24" s="4"/>
      <c r="H24" s="4"/>
      <c r="I24" s="4"/>
      <c r="K24" s="4"/>
      <c r="L24" s="4"/>
      <c r="M24" s="4"/>
      <c r="N24" s="4"/>
      <c r="O24" s="4"/>
    </row>
    <row r="25" spans="1:15" ht="15.75">
      <c r="A25" s="1" t="s">
        <v>7</v>
      </c>
      <c r="D25" s="4"/>
      <c r="E25" s="4"/>
      <c r="F25" s="4"/>
      <c r="G25" s="4"/>
      <c r="H25" s="4"/>
      <c r="I25" s="4"/>
      <c r="K25" s="4"/>
      <c r="L25" s="4"/>
      <c r="M25" s="4"/>
      <c r="N25" s="4"/>
      <c r="O25" s="4"/>
    </row>
    <row r="26" spans="1:15" ht="15.75">
      <c r="A26" s="1" t="s">
        <v>2</v>
      </c>
      <c r="B26" s="3" t="s">
        <v>3</v>
      </c>
      <c r="C26" s="3" t="s">
        <v>4</v>
      </c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</row>
    <row r="27" spans="2:15" ht="15.75">
      <c r="B27" s="2">
        <v>6</v>
      </c>
      <c r="C27" s="2">
        <v>30</v>
      </c>
      <c r="D27" s="4">
        <v>1644</v>
      </c>
      <c r="E27" s="4">
        <v>1586</v>
      </c>
      <c r="F27" s="4">
        <v>1481</v>
      </c>
      <c r="G27" s="4">
        <v>1400</v>
      </c>
      <c r="H27" s="4">
        <v>1268</v>
      </c>
      <c r="I27" s="4"/>
      <c r="K27" s="4"/>
      <c r="L27" s="4"/>
      <c r="M27" s="4"/>
      <c r="N27" s="4"/>
      <c r="O27" s="4"/>
    </row>
    <row r="28" spans="2:15" ht="15.75">
      <c r="B28" s="2">
        <v>5.5</v>
      </c>
      <c r="C28" s="2">
        <v>27.5</v>
      </c>
      <c r="D28" s="4">
        <v>1644</v>
      </c>
      <c r="E28" s="4">
        <v>1586</v>
      </c>
      <c r="F28" s="4">
        <v>1481</v>
      </c>
      <c r="G28" s="4">
        <v>1400</v>
      </c>
      <c r="H28" s="4">
        <v>1268</v>
      </c>
      <c r="I28" s="4"/>
      <c r="K28" s="4"/>
      <c r="L28" s="4"/>
      <c r="M28" s="4"/>
      <c r="N28" s="4"/>
      <c r="O28" s="4"/>
    </row>
    <row r="29" spans="2:15" ht="15.75">
      <c r="B29" s="2">
        <v>5</v>
      </c>
      <c r="C29" s="2">
        <v>25</v>
      </c>
      <c r="D29" s="4">
        <v>1644</v>
      </c>
      <c r="E29" s="4">
        <v>1586</v>
      </c>
      <c r="F29" s="4">
        <v>1481</v>
      </c>
      <c r="G29" s="4">
        <v>1400</v>
      </c>
      <c r="H29" s="4">
        <v>1268</v>
      </c>
      <c r="I29" s="4"/>
      <c r="K29" s="4"/>
      <c r="L29" s="4"/>
      <c r="M29" s="4"/>
      <c r="N29" s="4"/>
      <c r="O29" s="4"/>
    </row>
    <row r="30" spans="2:15" ht="15.75">
      <c r="B30" s="2">
        <v>4.5</v>
      </c>
      <c r="C30" s="2">
        <v>22.5</v>
      </c>
      <c r="D30" s="4">
        <v>1644</v>
      </c>
      <c r="E30" s="4">
        <v>1586</v>
      </c>
      <c r="F30" s="4">
        <v>1481</v>
      </c>
      <c r="G30" s="4">
        <v>1400</v>
      </c>
      <c r="H30" s="4">
        <v>1268</v>
      </c>
      <c r="I30" s="4"/>
      <c r="K30" s="4"/>
      <c r="L30" s="4"/>
      <c r="M30" s="4"/>
      <c r="N30" s="4"/>
      <c r="O30" s="4"/>
    </row>
    <row r="31" spans="2:15" ht="15.75">
      <c r="B31" s="2">
        <v>4</v>
      </c>
      <c r="C31" s="2">
        <v>20</v>
      </c>
      <c r="D31" s="4">
        <v>1644</v>
      </c>
      <c r="E31" s="4">
        <v>1586</v>
      </c>
      <c r="F31" s="4">
        <v>1481</v>
      </c>
      <c r="G31" s="4">
        <v>1400</v>
      </c>
      <c r="H31" s="4">
        <v>1268</v>
      </c>
      <c r="I31" s="4"/>
      <c r="K31" s="4"/>
      <c r="L31" s="4"/>
      <c r="M31" s="4"/>
      <c r="N31" s="4"/>
      <c r="O31" s="4"/>
    </row>
    <row r="32" spans="4:15" ht="15.75">
      <c r="D32" s="4"/>
      <c r="E32" s="4"/>
      <c r="F32" s="4"/>
      <c r="G32" s="4"/>
      <c r="H32" s="4"/>
      <c r="I32" s="4"/>
      <c r="K32" s="4"/>
      <c r="L32" s="4"/>
      <c r="M32" s="4"/>
      <c r="N32" s="4"/>
      <c r="O32" s="4"/>
    </row>
    <row r="33" spans="4:15" ht="15.75">
      <c r="D33" s="4"/>
      <c r="E33" s="4"/>
      <c r="F33" s="4"/>
      <c r="G33" s="4"/>
      <c r="H33" s="4"/>
      <c r="I33" s="4"/>
      <c r="K33" s="4"/>
      <c r="L33" s="4"/>
      <c r="M33" s="4"/>
      <c r="N33" s="4"/>
      <c r="O33" s="4"/>
    </row>
    <row r="34" spans="1:15" ht="15.75">
      <c r="A34" s="1" t="s">
        <v>8</v>
      </c>
      <c r="D34" s="4"/>
      <c r="E34" s="4"/>
      <c r="F34" s="4"/>
      <c r="G34" s="4"/>
      <c r="H34" s="4"/>
      <c r="I34" s="4"/>
      <c r="K34" s="4"/>
      <c r="L34" s="4"/>
      <c r="M34" s="4"/>
      <c r="N34" s="4"/>
      <c r="O34" s="4"/>
    </row>
    <row r="35" spans="1:15" ht="15.75">
      <c r="A35" s="1" t="s">
        <v>2</v>
      </c>
      <c r="B35" s="3" t="s">
        <v>3</v>
      </c>
      <c r="C35" s="3" t="s">
        <v>4</v>
      </c>
      <c r="D35" s="4"/>
      <c r="E35" s="4"/>
      <c r="F35" s="4"/>
      <c r="G35" s="4"/>
      <c r="H35" s="4"/>
      <c r="I35" s="4"/>
      <c r="K35" s="4"/>
      <c r="L35" s="4"/>
      <c r="M35" s="4"/>
      <c r="N35" s="4"/>
      <c r="O35" s="4"/>
    </row>
    <row r="36" spans="2:15" ht="15.75">
      <c r="B36" s="2">
        <v>6</v>
      </c>
      <c r="C36" s="2">
        <v>30</v>
      </c>
      <c r="D36" s="4">
        <v>2694</v>
      </c>
      <c r="E36" s="4">
        <v>2648</v>
      </c>
      <c r="F36" s="4">
        <v>2427</v>
      </c>
      <c r="G36" s="4">
        <v>2293</v>
      </c>
      <c r="H36" s="4">
        <v>2078</v>
      </c>
      <c r="I36" s="4"/>
      <c r="K36" s="4"/>
      <c r="L36" s="4"/>
      <c r="M36" s="4"/>
      <c r="N36" s="4"/>
      <c r="O36" s="4"/>
    </row>
    <row r="37" spans="2:15" ht="15.75">
      <c r="B37" s="2">
        <v>5.5</v>
      </c>
      <c r="C37" s="2">
        <v>27.5</v>
      </c>
      <c r="D37" s="4">
        <v>2694</v>
      </c>
      <c r="E37" s="4">
        <v>2648</v>
      </c>
      <c r="F37" s="4">
        <v>2427</v>
      </c>
      <c r="G37" s="4">
        <v>2293</v>
      </c>
      <c r="H37" s="4">
        <v>2078</v>
      </c>
      <c r="I37" s="4"/>
      <c r="K37" s="4"/>
      <c r="L37" s="4"/>
      <c r="M37" s="4"/>
      <c r="N37" s="4"/>
      <c r="O37" s="4"/>
    </row>
    <row r="38" spans="2:15" ht="15.75">
      <c r="B38" s="2">
        <v>5</v>
      </c>
      <c r="C38" s="2">
        <v>25</v>
      </c>
      <c r="D38" s="4">
        <v>2694</v>
      </c>
      <c r="E38" s="4">
        <v>2648</v>
      </c>
      <c r="F38" s="4">
        <v>2427</v>
      </c>
      <c r="G38" s="4">
        <v>2293</v>
      </c>
      <c r="H38" s="4">
        <v>2078</v>
      </c>
      <c r="I38" s="4"/>
      <c r="K38" s="4"/>
      <c r="L38" s="4"/>
      <c r="M38" s="4"/>
      <c r="N38" s="4"/>
      <c r="O38" s="4"/>
    </row>
    <row r="39" spans="2:15" ht="15.75">
      <c r="B39" s="2">
        <v>4.5</v>
      </c>
      <c r="C39" s="2">
        <v>22.5</v>
      </c>
      <c r="D39" s="4">
        <v>2694</v>
      </c>
      <c r="E39" s="4">
        <v>2648</v>
      </c>
      <c r="F39" s="4">
        <v>2427</v>
      </c>
      <c r="G39" s="4">
        <v>2293</v>
      </c>
      <c r="H39" s="4">
        <v>2078</v>
      </c>
      <c r="I39" s="4"/>
      <c r="K39" s="4"/>
      <c r="L39" s="4"/>
      <c r="M39" s="4"/>
      <c r="N39" s="4"/>
      <c r="O39" s="4"/>
    </row>
    <row r="40" spans="2:15" ht="15.75">
      <c r="B40" s="2">
        <v>4</v>
      </c>
      <c r="C40" s="2">
        <v>20</v>
      </c>
      <c r="D40" s="4">
        <v>2694</v>
      </c>
      <c r="E40" s="4">
        <v>2648</v>
      </c>
      <c r="F40" s="4">
        <v>2427</v>
      </c>
      <c r="G40" s="4">
        <v>2293</v>
      </c>
      <c r="H40" s="4">
        <v>2078</v>
      </c>
      <c r="I40" s="4"/>
      <c r="K40" s="4"/>
      <c r="L40" s="4"/>
      <c r="M40" s="4"/>
      <c r="N40" s="4"/>
      <c r="O40" s="4"/>
    </row>
    <row r="41" spans="4:9" ht="15.75">
      <c r="D41" s="4"/>
      <c r="E41" s="4"/>
      <c r="F41" s="4"/>
      <c r="G41" s="4"/>
      <c r="H41" s="4"/>
      <c r="I41" s="4"/>
    </row>
  </sheetData>
  <sheetProtection/>
  <mergeCells count="3">
    <mergeCell ref="A5:C5"/>
    <mergeCell ref="A1:H1"/>
    <mergeCell ref="A2:H2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M. Kemp</dc:creator>
  <cp:keywords/>
  <dc:description/>
  <cp:lastModifiedBy>Kemp, Teresa</cp:lastModifiedBy>
  <cp:lastPrinted>2020-06-10T17:17:54Z</cp:lastPrinted>
  <dcterms:created xsi:type="dcterms:W3CDTF">2006-08-14T22:15:03Z</dcterms:created>
  <dcterms:modified xsi:type="dcterms:W3CDTF">2021-05-25T19:58:06Z</dcterms:modified>
  <cp:category/>
  <cp:version/>
  <cp:contentType/>
  <cp:contentStatus/>
</cp:coreProperties>
</file>